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1660" windowHeight="13620" tabRatio="222" activeTab="2"/>
  </bookViews>
  <sheets>
    <sheet name="Chemical" sheetId="1" r:id="rId1"/>
    <sheet name="Biological" sheetId="2" r:id="rId2"/>
    <sheet name="Dosing" sheetId="3" r:id="rId3"/>
  </sheets>
  <definedNames>
    <definedName name="_xlnm.Print_Area" localSheetId="2">'Dosing'!$A$1:$I$33</definedName>
  </definedNames>
  <calcPr fullCalcOnLoad="1"/>
</workbook>
</file>

<file path=xl/comments1.xml><?xml version="1.0" encoding="utf-8"?>
<comments xmlns="http://schemas.openxmlformats.org/spreadsheetml/2006/main">
  <authors>
    <author>Blaine (Jess) Benson</author>
  </authors>
  <commentList>
    <comment ref="C9" authorId="0">
      <text>
        <r>
          <rPr>
            <b/>
            <sz val="9"/>
            <rFont val="Geneva"/>
            <family val="0"/>
          </rPr>
          <t>Blaine (Jess) Benson:</t>
        </r>
        <r>
          <rPr>
            <sz val="9"/>
            <rFont val="Geneva"/>
            <family val="0"/>
          </rPr>
          <t xml:space="preserve">
20 mg/24 hours (high dose) X 50% of patients requiring this dose</t>
        </r>
      </text>
    </comment>
    <comment ref="C10" authorId="0">
      <text>
        <r>
          <rPr>
            <b/>
            <sz val="9"/>
            <rFont val="Geneva"/>
            <family val="0"/>
          </rPr>
          <t>Blaine (Jess) Benson:</t>
        </r>
        <r>
          <rPr>
            <sz val="9"/>
            <rFont val="Geneva"/>
            <family val="0"/>
          </rPr>
          <t xml:space="preserve">
50% of patients requiring 0.5 gm/hour for 24 hours</t>
        </r>
      </text>
    </comment>
    <comment ref="C18" authorId="0">
      <text>
        <r>
          <rPr>
            <b/>
            <sz val="9"/>
            <rFont val="Geneva"/>
            <family val="0"/>
          </rPr>
          <t>Blaine (Jess) Benson:</t>
        </r>
        <r>
          <rPr>
            <sz val="9"/>
            <rFont val="Geneva"/>
            <family val="0"/>
          </rPr>
          <t xml:space="preserve">
One severly exposed patient required 267 mEq over 24 hours according to Goldfrank.</t>
        </r>
      </text>
    </comment>
    <comment ref="C11" authorId="0">
      <text>
        <r>
          <rPr>
            <b/>
            <sz val="9"/>
            <rFont val="Geneva"/>
            <family val="0"/>
          </rPr>
          <t>Blaine (Jess) Benson:</t>
        </r>
        <r>
          <rPr>
            <sz val="9"/>
            <rFont val="Geneva"/>
            <family val="0"/>
          </rPr>
          <t xml:space="preserve">
Single dose to stop seizure</t>
        </r>
      </text>
    </comment>
  </commentList>
</comments>
</file>

<file path=xl/comments2.xml><?xml version="1.0" encoding="utf-8"?>
<comments xmlns="http://schemas.openxmlformats.org/spreadsheetml/2006/main">
  <authors>
    <author>Blaine (Jess) Benson</author>
  </authors>
  <commentList>
    <comment ref="D8" authorId="0">
      <text>
        <r>
          <rPr>
            <b/>
            <sz val="9"/>
            <rFont val="Geneva"/>
            <family val="0"/>
          </rPr>
          <t>Blaine (Jess) Benson:</t>
        </r>
        <r>
          <rPr>
            <sz val="9"/>
            <rFont val="Geneva"/>
            <family val="0"/>
          </rPr>
          <t xml:space="preserve">
The CDC projects an 8%-12% symptomatic casualty rate during biological incidents (</t>
        </r>
      </text>
    </comment>
  </commentList>
</comments>
</file>

<file path=xl/comments3.xml><?xml version="1.0" encoding="utf-8"?>
<comments xmlns="http://schemas.openxmlformats.org/spreadsheetml/2006/main">
  <authors>
    <author>Blaine (Jess) Benson</author>
  </authors>
  <commentList>
    <comment ref="C1" authorId="0">
      <text>
        <r>
          <rPr>
            <b/>
            <sz val="9"/>
            <rFont val="Geneva"/>
            <family val="0"/>
          </rPr>
          <t>Blaine (Jess) Benson:
These assumptions make it likely that supplies will last longer than predicted.  An example of a situation where an antibiotic is used with two dosing regimens is chloramphenicol.  When treating tularemia the regimen is 15 mg/kg QID.  When treating plague the regimen is 25 mg/kg.
Penicillin is not recommended for treating any of the biological weapons.</t>
        </r>
      </text>
    </comment>
  </commentList>
</comments>
</file>

<file path=xl/sharedStrings.xml><?xml version="1.0" encoding="utf-8"?>
<sst xmlns="http://schemas.openxmlformats.org/spreadsheetml/2006/main" count="163" uniqueCount="116">
  <si>
    <t>400 mg q12</t>
  </si>
  <si>
    <t>Probably not indicated-usually used for urinary tract infections</t>
  </si>
  <si>
    <t>Tetracycline</t>
  </si>
  <si>
    <t>500 mg q 6 PO</t>
  </si>
  <si>
    <t>Brucellosis, Q Fever</t>
  </si>
  <si>
    <t>Albuterol</t>
  </si>
  <si>
    <t>NA</t>
  </si>
  <si>
    <t>2.5 mg QID inhalation</t>
  </si>
  <si>
    <t>Atropine</t>
  </si>
  <si>
    <t>As needed</t>
  </si>
  <si>
    <t>Calcium Gluconate</t>
  </si>
  <si>
    <t>As high as 267 mEq/day</t>
  </si>
  <si>
    <t>Diazepam</t>
  </si>
  <si>
    <t>Enough to stop single sz</t>
  </si>
  <si>
    <t>Dimercaprol</t>
  </si>
  <si>
    <t>Lorazepam</t>
  </si>
  <si>
    <t>Mark 1 Kit</t>
  </si>
  <si>
    <t>Pralidoxime</t>
  </si>
  <si>
    <t>2 Kits per patient</t>
  </si>
  <si>
    <t>50% of patient require 0.5 gm/hr X 24 hrs</t>
  </si>
  <si>
    <t>% Requiring Treatment</t>
  </si>
  <si>
    <t>Estimated Cost</t>
  </si>
  <si>
    <t>Population Affected By Incident</t>
  </si>
  <si>
    <t>Antidote Supply Needed (Total)</t>
  </si>
  <si>
    <t>Number of Hospitals In Catchment</t>
  </si>
  <si>
    <t>Number of Ambulances To Respond</t>
  </si>
  <si>
    <t>H/A</t>
  </si>
  <si>
    <t>H</t>
  </si>
  <si>
    <t>Units Per Hospital</t>
  </si>
  <si>
    <t>Units Per Ambulance</t>
  </si>
  <si>
    <t>Cost/Unit (Highest AWP)</t>
  </si>
  <si>
    <t>Pralidoxime (1 g/vial)</t>
  </si>
  <si>
    <t>Mg Per Unit</t>
  </si>
  <si>
    <t>24 hr Dose (mg)</t>
  </si>
  <si>
    <t xml:space="preserve"> </t>
  </si>
  <si>
    <t>Atropine (0.4 mg/mL, 20 mL)</t>
  </si>
  <si>
    <t>Lorazepam (4mg/mL, 10 mL)</t>
  </si>
  <si>
    <t>Amyl nitrite pearls</t>
  </si>
  <si>
    <t>A</t>
  </si>
  <si>
    <t>25% Na Thiosulfate (50 mL)</t>
  </si>
  <si>
    <t>Mark I Kit</t>
  </si>
  <si>
    <t>Diazepam Auto-injector</t>
  </si>
  <si>
    <t>Albuterol sulfate (0.083%, 3 mL)</t>
  </si>
  <si>
    <t>Sodium Bicarbonate (7.5%, 50 mL)</t>
  </si>
  <si>
    <t>Chemical Antidote</t>
  </si>
  <si>
    <t>Dosage Unit</t>
  </si>
  <si>
    <t>Organism</t>
  </si>
  <si>
    <t>Adult Antibiotic Regimen For Treating Symptomatic Patients</t>
  </si>
  <si>
    <t>Adult Antibiotic Regimen For Prophylaxis</t>
  </si>
  <si>
    <t>Supply Needed (Total)</t>
  </si>
  <si>
    <t>Anthrax</t>
  </si>
  <si>
    <t>Plague</t>
  </si>
  <si>
    <t>Tularemia</t>
  </si>
  <si>
    <t>Ca-DPTA</t>
  </si>
  <si>
    <t>Usually given in a single dose of 1 gm within 6 hours of exposure</t>
  </si>
  <si>
    <t>Brucellosis</t>
  </si>
  <si>
    <t>Ciprofloxacin 400 mg IV q 8</t>
  </si>
  <si>
    <t>Daily Dose (mg)</t>
  </si>
  <si>
    <t>Dosage Unit (mg)</t>
  </si>
  <si>
    <t>Ciprofloxacin 500 mg PO BID</t>
  </si>
  <si>
    <t>Doxycycline 100 mg PO q 12</t>
  </si>
  <si>
    <t>Same As Plague</t>
  </si>
  <si>
    <t>Brucellosis (adjunct rifampin therapy)</t>
  </si>
  <si>
    <t>Rifampin 900 mg/day</t>
  </si>
  <si>
    <t>Q Fever</t>
  </si>
  <si>
    <t>Same As Plague Prophylaxis</t>
  </si>
  <si>
    <t>Cholera</t>
  </si>
  <si>
    <t>Same As Anthrax Prophylaxis</t>
  </si>
  <si>
    <t>No Therapy</t>
  </si>
  <si>
    <t>Total Cost For Antibiotic Cache</t>
  </si>
  <si>
    <t>Total Cost of Antidote Caches</t>
  </si>
  <si>
    <t>Gentamicin 1.5 mg/kg q8 IM</t>
  </si>
  <si>
    <t>Sodium bicarbonate</t>
  </si>
  <si>
    <t>2mL of 3.75% - 5% nebulized over 20 min</t>
  </si>
  <si>
    <t>2  mL</t>
  </si>
  <si>
    <t>Dimercaprol (BAL)</t>
  </si>
  <si>
    <t>1 amp applied to affected area</t>
  </si>
  <si>
    <t>Hours of Treatment</t>
  </si>
  <si>
    <t>Calcium Gluconate (10%, 10 mL)</t>
  </si>
  <si>
    <t>Chloramphenicol</t>
  </si>
  <si>
    <t>Regimen</t>
  </si>
  <si>
    <t>Agent</t>
  </si>
  <si>
    <t>Assumptions</t>
  </si>
  <si>
    <t>Daily Dose</t>
  </si>
  <si>
    <t>Drug</t>
  </si>
  <si>
    <t>1) Allpatients are adults  2) All adults weigh 70 kg 3) used highest dose when two dosing regimens possible</t>
  </si>
  <si>
    <t>Plague, tularemia</t>
  </si>
  <si>
    <t>Ciprofloxacin</t>
  </si>
  <si>
    <t>400 mg IV q12</t>
  </si>
  <si>
    <t>Setting</t>
  </si>
  <si>
    <t>Prophylaxis</t>
  </si>
  <si>
    <t>25 mg/kg QID IV</t>
  </si>
  <si>
    <t>Symptomatic</t>
  </si>
  <si>
    <t>25 mg/kg QID PO</t>
  </si>
  <si>
    <t>500 mg q12 PO</t>
  </si>
  <si>
    <t>One 3 ml amp diluted 50:50 per patient</t>
  </si>
  <si>
    <t>Anthrax, plague, tularemia</t>
  </si>
  <si>
    <t>Doxycycline</t>
  </si>
  <si>
    <t>100 mg q12 IV</t>
  </si>
  <si>
    <t>Gentamicin</t>
  </si>
  <si>
    <t>5mg/kg QD IV</t>
  </si>
  <si>
    <t>Streptomycin</t>
  </si>
  <si>
    <t>1 g BID IV</t>
  </si>
  <si>
    <t>Penicillin G</t>
  </si>
  <si>
    <t>6 M IU q4 IV</t>
  </si>
  <si>
    <t>Penicillin VK</t>
  </si>
  <si>
    <t>250 mg BID</t>
  </si>
  <si>
    <t>???</t>
  </si>
  <si>
    <t>Rifampin</t>
  </si>
  <si>
    <t>450 BID PO</t>
  </si>
  <si>
    <t>Levofloxacin</t>
  </si>
  <si>
    <t>500 mg IV QD</t>
  </si>
  <si>
    <t>500 mg PO QD</t>
  </si>
  <si>
    <t>Gatifloxacin</t>
  </si>
  <si>
    <t>400 mg PO QD</t>
  </si>
  <si>
    <t>Norfloxacin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</si>
</sst>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12"/>
      <name val="Arial Rounded MT Bold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"/>
      <name val="Arial Rounded MT Bold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8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0" fontId="10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zoomScale="125" zoomScaleNormal="125" workbookViewId="0" topLeftCell="A1">
      <selection activeCell="C18" sqref="C18"/>
    </sheetView>
  </sheetViews>
  <sheetFormatPr defaultColWidth="11.00390625" defaultRowHeight="24" customHeight="1"/>
  <cols>
    <col min="1" max="1" width="33.75390625" style="1" customWidth="1"/>
    <col min="2" max="2" width="11.375" style="1" customWidth="1"/>
    <col min="3" max="3" width="6.75390625" style="1" customWidth="1"/>
    <col min="4" max="4" width="8.25390625" style="1" customWidth="1"/>
    <col min="5" max="5" width="12.875" style="1" customWidth="1"/>
    <col min="6" max="6" width="10.375" style="1" customWidth="1"/>
    <col min="7" max="7" width="7.75390625" style="1" customWidth="1"/>
    <col min="8" max="8" width="9.25390625" style="1" customWidth="1"/>
    <col min="9" max="9" width="8.25390625" style="1" customWidth="1"/>
    <col min="10" max="10" width="10.375" style="1" customWidth="1"/>
    <col min="11" max="16384" width="10.75390625" style="1" customWidth="1"/>
  </cols>
  <sheetData>
    <row r="2" ht="24" customHeight="1">
      <c r="A2" s="1" t="s">
        <v>34</v>
      </c>
    </row>
    <row r="3" spans="1:2" s="2" customFormat="1" ht="24" customHeight="1">
      <c r="A3" s="2" t="s">
        <v>22</v>
      </c>
      <c r="B3" s="2">
        <v>50000</v>
      </c>
    </row>
    <row r="4" spans="1:2" ht="24" customHeight="1">
      <c r="A4" s="2" t="s">
        <v>24</v>
      </c>
      <c r="B4" s="2">
        <v>10</v>
      </c>
    </row>
    <row r="5" spans="1:2" ht="24" customHeight="1">
      <c r="A5" s="2" t="s">
        <v>25</v>
      </c>
      <c r="B5" s="2">
        <v>10</v>
      </c>
    </row>
    <row r="6" spans="1:2" ht="24" customHeight="1">
      <c r="A6" s="2" t="s">
        <v>70</v>
      </c>
      <c r="B6" s="9">
        <f>SUM(H9:H17)</f>
        <v>62292.7</v>
      </c>
    </row>
    <row r="7" spans="1:3" ht="12.75" customHeight="1">
      <c r="A7" s="2"/>
      <c r="B7" s="2"/>
      <c r="C7" s="2"/>
    </row>
    <row r="8" spans="1:10" s="6" customFormat="1" ht="90">
      <c r="A8" s="6" t="s">
        <v>44</v>
      </c>
      <c r="B8" s="6" t="s">
        <v>26</v>
      </c>
      <c r="C8" s="6" t="s">
        <v>33</v>
      </c>
      <c r="D8" s="6" t="s">
        <v>32</v>
      </c>
      <c r="E8" s="6" t="s">
        <v>30</v>
      </c>
      <c r="F8" s="6" t="s">
        <v>20</v>
      </c>
      <c r="G8" s="6" t="s">
        <v>23</v>
      </c>
      <c r="H8" s="6" t="s">
        <v>21</v>
      </c>
      <c r="I8" s="6" t="s">
        <v>28</v>
      </c>
      <c r="J8" s="6" t="s">
        <v>29</v>
      </c>
    </row>
    <row r="9" spans="1:9" ht="24" customHeight="1">
      <c r="A9" s="1" t="s">
        <v>35</v>
      </c>
      <c r="B9" s="1" t="s">
        <v>27</v>
      </c>
      <c r="C9" s="1">
        <v>10</v>
      </c>
      <c r="D9" s="1">
        <v>8</v>
      </c>
      <c r="E9" s="3">
        <v>1.33</v>
      </c>
      <c r="F9" s="4">
        <v>0.1</v>
      </c>
      <c r="G9" s="5">
        <f>($B$3*F9)*C9/D9</f>
        <v>6250</v>
      </c>
      <c r="H9" s="3">
        <f aca="true" t="shared" si="0" ref="H9:H17">G9+E9</f>
        <v>6251.33</v>
      </c>
      <c r="I9" s="1">
        <f>G9/$B$4</f>
        <v>625</v>
      </c>
    </row>
    <row r="10" spans="1:9" ht="24" customHeight="1">
      <c r="A10" s="1" t="s">
        <v>31</v>
      </c>
      <c r="B10" s="1" t="s">
        <v>27</v>
      </c>
      <c r="C10" s="1">
        <v>6000</v>
      </c>
      <c r="D10" s="1">
        <v>1000</v>
      </c>
      <c r="E10" s="3">
        <v>64.13</v>
      </c>
      <c r="F10" s="4">
        <v>0.05</v>
      </c>
      <c r="G10" s="5">
        <f>($B$3*F10)*C10/D10</f>
        <v>15000</v>
      </c>
      <c r="H10" s="3">
        <f t="shared" si="0"/>
        <v>15064.13</v>
      </c>
      <c r="I10" s="1">
        <f>G10/$B$4</f>
        <v>1500</v>
      </c>
    </row>
    <row r="11" spans="1:9" ht="24" customHeight="1">
      <c r="A11" s="1" t="s">
        <v>36</v>
      </c>
      <c r="B11" s="1" t="s">
        <v>27</v>
      </c>
      <c r="C11" s="1">
        <v>4</v>
      </c>
      <c r="D11" s="1">
        <v>40</v>
      </c>
      <c r="E11" s="3">
        <v>127.05</v>
      </c>
      <c r="F11" s="7">
        <v>0.005</v>
      </c>
      <c r="G11" s="5">
        <f>($B$3*+F11)*C11/D11</f>
        <v>25</v>
      </c>
      <c r="H11" s="3">
        <f t="shared" si="0"/>
        <v>152.05</v>
      </c>
      <c r="I11" s="1">
        <f>G11/$B$4</f>
        <v>2.5</v>
      </c>
    </row>
    <row r="12" spans="1:10" ht="24" customHeight="1">
      <c r="A12" s="1" t="s">
        <v>37</v>
      </c>
      <c r="B12" s="1" t="s">
        <v>38</v>
      </c>
      <c r="C12" s="1">
        <v>1</v>
      </c>
      <c r="D12" s="1">
        <v>1</v>
      </c>
      <c r="E12" s="3">
        <v>0.52</v>
      </c>
      <c r="F12" s="7">
        <v>0.002</v>
      </c>
      <c r="G12" s="5">
        <f>($B$3*+F12)*C12/D12</f>
        <v>100</v>
      </c>
      <c r="H12" s="3">
        <f t="shared" si="0"/>
        <v>100.52</v>
      </c>
      <c r="J12" s="1">
        <f>G12/$B$5</f>
        <v>10</v>
      </c>
    </row>
    <row r="13" spans="1:10" ht="24" customHeight="1">
      <c r="A13" s="1" t="s">
        <v>39</v>
      </c>
      <c r="B13" s="1" t="s">
        <v>38</v>
      </c>
      <c r="C13" s="1">
        <v>12500</v>
      </c>
      <c r="D13" s="1">
        <v>12500</v>
      </c>
      <c r="E13" s="3">
        <v>24.32</v>
      </c>
      <c r="F13" s="7">
        <v>0.002</v>
      </c>
      <c r="G13" s="5">
        <f>($B$3*+F13)*C13/D13</f>
        <v>100</v>
      </c>
      <c r="H13" s="3">
        <f t="shared" si="0"/>
        <v>124.32</v>
      </c>
      <c r="J13" s="1">
        <f>G13/$B$5</f>
        <v>10</v>
      </c>
    </row>
    <row r="14" spans="1:10" ht="24" customHeight="1">
      <c r="A14" s="1" t="s">
        <v>40</v>
      </c>
      <c r="B14" s="1" t="s">
        <v>38</v>
      </c>
      <c r="C14" s="1">
        <v>1</v>
      </c>
      <c r="D14" s="1">
        <v>1</v>
      </c>
      <c r="E14" s="3">
        <v>17</v>
      </c>
      <c r="F14" s="7">
        <v>0.002</v>
      </c>
      <c r="G14" s="5">
        <f>($B$3*+F14)*C14/D14</f>
        <v>100</v>
      </c>
      <c r="H14" s="3">
        <f t="shared" si="0"/>
        <v>117</v>
      </c>
      <c r="J14" s="1">
        <f>G14/$B$5</f>
        <v>10</v>
      </c>
    </row>
    <row r="15" spans="1:10" ht="24" customHeight="1">
      <c r="A15" s="1" t="s">
        <v>41</v>
      </c>
      <c r="B15" s="1" t="s">
        <v>38</v>
      </c>
      <c r="C15" s="1">
        <v>10</v>
      </c>
      <c r="D15" s="1">
        <v>10</v>
      </c>
      <c r="E15" s="3">
        <v>13.35</v>
      </c>
      <c r="F15" s="7">
        <v>0.005</v>
      </c>
      <c r="G15" s="5">
        <f>($B$3*+F15)*C15/D15</f>
        <v>250</v>
      </c>
      <c r="H15" s="3">
        <f t="shared" si="0"/>
        <v>263.35</v>
      </c>
      <c r="J15" s="1">
        <f>G15/$B$5</f>
        <v>25</v>
      </c>
    </row>
    <row r="16" spans="1:9" ht="24" customHeight="1">
      <c r="A16" s="1" t="s">
        <v>42</v>
      </c>
      <c r="B16" s="1" t="s">
        <v>27</v>
      </c>
      <c r="C16" s="1">
        <v>10</v>
      </c>
      <c r="D16" s="1">
        <v>2.5</v>
      </c>
      <c r="E16" s="3">
        <v>1.42</v>
      </c>
      <c r="F16" s="4">
        <v>0.2</v>
      </c>
      <c r="G16" s="5">
        <f>($B$3*F16)*C16/D16</f>
        <v>40000</v>
      </c>
      <c r="H16" s="3">
        <f t="shared" si="0"/>
        <v>40001.42</v>
      </c>
      <c r="I16" s="1">
        <f>G16/$B$4</f>
        <v>4000</v>
      </c>
    </row>
    <row r="17" spans="1:9" ht="24" customHeight="1">
      <c r="A17" s="1" t="s">
        <v>43</v>
      </c>
      <c r="B17" s="1" t="s">
        <v>27</v>
      </c>
      <c r="C17" s="1">
        <v>150</v>
      </c>
      <c r="D17" s="1">
        <v>3750</v>
      </c>
      <c r="E17" s="3">
        <v>18.58</v>
      </c>
      <c r="F17" s="4">
        <v>0.1</v>
      </c>
      <c r="G17" s="1">
        <f>($B$3*F17)*C17/D17</f>
        <v>200</v>
      </c>
      <c r="H17" s="3">
        <f t="shared" si="0"/>
        <v>218.57999999999998</v>
      </c>
      <c r="I17" s="1">
        <f>G17/$B$4</f>
        <v>20</v>
      </c>
    </row>
    <row r="18" spans="1:7" ht="24" customHeight="1">
      <c r="A18" s="1" t="s">
        <v>78</v>
      </c>
      <c r="B18" s="1" t="s">
        <v>27</v>
      </c>
      <c r="C18" s="1">
        <v>57400</v>
      </c>
      <c r="D18" s="1">
        <v>1000</v>
      </c>
      <c r="F18" s="7">
        <v>0.001</v>
      </c>
      <c r="G18" s="1">
        <f>($B$3*F18)*C18/D18</f>
        <v>2870</v>
      </c>
    </row>
    <row r="19" ht="12.75"/>
    <row r="20" ht="24" customHeight="1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workbookViewId="0" topLeftCell="A1">
      <selection activeCell="C13" sqref="C13"/>
    </sheetView>
  </sheetViews>
  <sheetFormatPr defaultColWidth="11.00390625" defaultRowHeight="24" customHeight="1"/>
  <cols>
    <col min="1" max="1" width="33.75390625" style="1" customWidth="1"/>
    <col min="2" max="2" width="21.25390625" style="1" customWidth="1"/>
    <col min="3" max="3" width="9.25390625" style="1" customWidth="1"/>
    <col min="4" max="4" width="10.25390625" style="1" customWidth="1"/>
    <col min="5" max="5" width="10.875" style="1" customWidth="1"/>
    <col min="6" max="6" width="10.375" style="1" customWidth="1"/>
    <col min="7" max="7" width="7.75390625" style="1" customWidth="1"/>
    <col min="8" max="8" width="15.75390625" style="1" customWidth="1"/>
    <col min="9" max="9" width="25.125" style="1" customWidth="1"/>
    <col min="10" max="10" width="10.375" style="1" customWidth="1"/>
    <col min="11" max="16384" width="10.75390625" style="1" customWidth="1"/>
  </cols>
  <sheetData>
    <row r="2" ht="24" customHeight="1">
      <c r="A2" s="1" t="s">
        <v>34</v>
      </c>
    </row>
    <row r="3" spans="1:2" s="2" customFormat="1" ht="24" customHeight="1">
      <c r="A3" s="2" t="s">
        <v>22</v>
      </c>
      <c r="B3" s="2">
        <v>50000</v>
      </c>
    </row>
    <row r="4" spans="1:2" s="2" customFormat="1" ht="24" customHeight="1">
      <c r="A4" s="2" t="s">
        <v>77</v>
      </c>
      <c r="B4" s="2">
        <v>48</v>
      </c>
    </row>
    <row r="5" spans="1:2" ht="24" customHeight="1">
      <c r="A5" s="2" t="s">
        <v>69</v>
      </c>
      <c r="B5" s="9">
        <f>H9+H10+H13+O9+O10+O13</f>
        <v>2220270</v>
      </c>
    </row>
    <row r="6" spans="1:2" ht="24" customHeight="1">
      <c r="A6" s="2"/>
      <c r="B6" s="2"/>
    </row>
    <row r="7" spans="1:3" ht="12.75" customHeight="1">
      <c r="A7" s="2"/>
      <c r="B7" s="2"/>
      <c r="C7" s="2"/>
    </row>
    <row r="8" spans="1:15" s="6" customFormat="1" ht="75">
      <c r="A8" s="6" t="s">
        <v>46</v>
      </c>
      <c r="B8" s="6" t="s">
        <v>47</v>
      </c>
      <c r="C8" s="6" t="s">
        <v>57</v>
      </c>
      <c r="D8" s="6" t="s">
        <v>20</v>
      </c>
      <c r="E8" s="6" t="s">
        <v>58</v>
      </c>
      <c r="F8" s="6" t="s">
        <v>30</v>
      </c>
      <c r="G8" s="6" t="s">
        <v>49</v>
      </c>
      <c r="H8" s="6" t="s">
        <v>21</v>
      </c>
      <c r="I8" s="6" t="s">
        <v>48</v>
      </c>
      <c r="J8" s="6" t="s">
        <v>57</v>
      </c>
      <c r="K8" s="6" t="s">
        <v>20</v>
      </c>
      <c r="L8" s="6" t="s">
        <v>45</v>
      </c>
      <c r="M8" s="6" t="s">
        <v>30</v>
      </c>
      <c r="N8" s="6" t="s">
        <v>49</v>
      </c>
      <c r="O8" s="6" t="s">
        <v>21</v>
      </c>
    </row>
    <row r="9" spans="1:15" ht="24" customHeight="1">
      <c r="A9" s="1" t="s">
        <v>50</v>
      </c>
      <c r="B9" s="1" t="s">
        <v>56</v>
      </c>
      <c r="C9" s="1">
        <v>1200</v>
      </c>
      <c r="D9" s="8">
        <v>0.1</v>
      </c>
      <c r="E9" s="1">
        <v>1200</v>
      </c>
      <c r="F9" s="3">
        <v>77.73</v>
      </c>
      <c r="G9" s="5">
        <f>(($B$3*D9)*(C9)/E9)*($B$4/24)</f>
        <v>10000</v>
      </c>
      <c r="H9" s="3">
        <f>G9*F9</f>
        <v>777300</v>
      </c>
      <c r="I9" s="1" t="s">
        <v>59</v>
      </c>
      <c r="J9" s="1">
        <v>1000</v>
      </c>
      <c r="K9" s="8">
        <f>1-D9</f>
        <v>0.9</v>
      </c>
      <c r="L9" s="1">
        <v>500</v>
      </c>
      <c r="M9" s="3">
        <v>3.99</v>
      </c>
      <c r="N9" s="5">
        <f>(($B$3*K9)*(J9/L9)*($B$4/24))</f>
        <v>180000</v>
      </c>
      <c r="O9" s="3">
        <f>N9*M9</f>
        <v>718200</v>
      </c>
    </row>
    <row r="10" spans="1:15" ht="24" customHeight="1">
      <c r="A10" s="1" t="s">
        <v>51</v>
      </c>
      <c r="B10" s="1" t="s">
        <v>71</v>
      </c>
      <c r="C10" s="1">
        <v>315</v>
      </c>
      <c r="D10" s="8">
        <v>0.1</v>
      </c>
      <c r="E10" s="1">
        <v>800</v>
      </c>
      <c r="F10" s="3">
        <v>12.64</v>
      </c>
      <c r="G10" s="5">
        <f>(($B$3*D10)*(C10)/E10)*($B$4/24)</f>
        <v>3937.5</v>
      </c>
      <c r="H10" s="3">
        <f>G10*F10</f>
        <v>49770</v>
      </c>
      <c r="I10" s="1" t="s">
        <v>60</v>
      </c>
      <c r="J10" s="1">
        <v>200</v>
      </c>
      <c r="K10" s="8">
        <f>1-D10</f>
        <v>0.9</v>
      </c>
      <c r="L10" s="1">
        <v>100</v>
      </c>
      <c r="M10" s="3">
        <v>0.459</v>
      </c>
      <c r="N10" s="5">
        <f>(($B$3*K10)*(J10/L10)*($B$4/24))</f>
        <v>180000</v>
      </c>
      <c r="O10" s="3">
        <f>N10*M10</f>
        <v>82620</v>
      </c>
    </row>
    <row r="11" spans="1:15" ht="24" customHeight="1">
      <c r="A11" s="1" t="s">
        <v>52</v>
      </c>
      <c r="B11" s="15" t="s">
        <v>61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24" customHeight="1">
      <c r="A12" s="1" t="s">
        <v>55</v>
      </c>
      <c r="B12" s="15" t="s">
        <v>61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24" customHeight="1">
      <c r="A13" s="1" t="s">
        <v>62</v>
      </c>
      <c r="B13" s="1" t="s">
        <v>63</v>
      </c>
      <c r="C13" s="1">
        <v>900</v>
      </c>
      <c r="D13" s="8">
        <v>0.1</v>
      </c>
      <c r="E13" s="1">
        <v>300</v>
      </c>
      <c r="F13" s="3">
        <v>1.9746</v>
      </c>
      <c r="G13" s="5">
        <f>(($B$3*D13)*(C13)/E13)*($B$4/24)</f>
        <v>30000</v>
      </c>
      <c r="H13" s="3">
        <f>G13*F13</f>
        <v>59238</v>
      </c>
      <c r="I13" s="1" t="s">
        <v>63</v>
      </c>
      <c r="J13" s="1">
        <v>900</v>
      </c>
      <c r="K13" s="8">
        <f>1-D13</f>
        <v>0.9</v>
      </c>
      <c r="L13" s="1">
        <v>300</v>
      </c>
      <c r="M13" s="3">
        <v>1.9746</v>
      </c>
      <c r="N13" s="5">
        <f>(($B$3*K13)*(J13/L13)*($B$4/24))</f>
        <v>270000</v>
      </c>
      <c r="O13" s="3">
        <f>N13*M13</f>
        <v>533142</v>
      </c>
    </row>
    <row r="14" spans="1:15" ht="24" customHeight="1">
      <c r="A14" s="1" t="s">
        <v>64</v>
      </c>
      <c r="B14" s="11" t="s">
        <v>65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24" customHeight="1">
      <c r="A15" s="1" t="s">
        <v>66</v>
      </c>
      <c r="B15" s="11" t="s">
        <v>67</v>
      </c>
      <c r="C15" s="12"/>
      <c r="D15" s="12"/>
      <c r="E15" s="12"/>
      <c r="F15" s="12"/>
      <c r="G15" s="12"/>
      <c r="H15" s="12"/>
      <c r="I15" s="13" t="s">
        <v>68</v>
      </c>
      <c r="J15" s="14"/>
      <c r="K15" s="14"/>
      <c r="L15" s="14"/>
      <c r="M15" s="14"/>
      <c r="N15" s="14"/>
      <c r="O15" s="14"/>
    </row>
    <row r="16" spans="1:15" ht="24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ht="24" customHeight="1">
      <c r="N17" s="5">
        <f>N13+G13</f>
        <v>300000</v>
      </c>
    </row>
    <row r="18" ht="12.75"/>
    <row r="19" ht="24" customHeight="1"/>
  </sheetData>
  <mergeCells count="5">
    <mergeCell ref="B15:H15"/>
    <mergeCell ref="I15:O15"/>
    <mergeCell ref="B11:O11"/>
    <mergeCell ref="B12:O12"/>
    <mergeCell ref="B14:O1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A1" sqref="A1:I33"/>
    </sheetView>
  </sheetViews>
  <sheetFormatPr defaultColWidth="11.00390625" defaultRowHeight="12.75"/>
  <cols>
    <col min="1" max="2" width="19.75390625" style="0" customWidth="1"/>
    <col min="3" max="3" width="27.875" style="0" customWidth="1"/>
  </cols>
  <sheetData>
    <row r="1" spans="1:3" ht="12.75">
      <c r="A1" t="s">
        <v>82</v>
      </c>
      <c r="C1" t="s">
        <v>85</v>
      </c>
    </row>
    <row r="3" spans="1:5" ht="12.75">
      <c r="A3" t="s">
        <v>84</v>
      </c>
      <c r="B3" t="s">
        <v>89</v>
      </c>
      <c r="C3" t="s">
        <v>80</v>
      </c>
      <c r="D3" t="s">
        <v>83</v>
      </c>
      <c r="E3" t="s">
        <v>81</v>
      </c>
    </row>
    <row r="4" spans="1:5" ht="12.75">
      <c r="A4" t="s">
        <v>79</v>
      </c>
      <c r="B4" t="s">
        <v>92</v>
      </c>
      <c r="C4" t="s">
        <v>91</v>
      </c>
      <c r="D4">
        <f>70*25</f>
        <v>1750</v>
      </c>
      <c r="E4" t="s">
        <v>86</v>
      </c>
    </row>
    <row r="5" spans="1:5" ht="12.75">
      <c r="A5" t="s">
        <v>79</v>
      </c>
      <c r="B5" t="s">
        <v>90</v>
      </c>
      <c r="C5" t="s">
        <v>93</v>
      </c>
      <c r="D5">
        <v>1750</v>
      </c>
      <c r="E5" t="s">
        <v>86</v>
      </c>
    </row>
    <row r="6" spans="1:5" ht="12.75">
      <c r="A6" t="s">
        <v>87</v>
      </c>
      <c r="B6" t="s">
        <v>92</v>
      </c>
      <c r="C6" s="1" t="s">
        <v>88</v>
      </c>
      <c r="D6">
        <v>800</v>
      </c>
      <c r="E6" t="s">
        <v>96</v>
      </c>
    </row>
    <row r="7" spans="1:5" ht="12.75">
      <c r="A7" t="s">
        <v>87</v>
      </c>
      <c r="B7" t="s">
        <v>90</v>
      </c>
      <c r="C7" t="s">
        <v>94</v>
      </c>
      <c r="D7">
        <v>1000</v>
      </c>
      <c r="E7" t="s">
        <v>96</v>
      </c>
    </row>
    <row r="8" spans="1:5" ht="12.75">
      <c r="A8" t="s">
        <v>97</v>
      </c>
      <c r="B8" t="s">
        <v>92</v>
      </c>
      <c r="C8" t="s">
        <v>98</v>
      </c>
      <c r="D8">
        <v>200</v>
      </c>
      <c r="E8" t="s">
        <v>96</v>
      </c>
    </row>
    <row r="9" spans="1:5" ht="12.75">
      <c r="A9" t="s">
        <v>99</v>
      </c>
      <c r="B9" t="s">
        <v>92</v>
      </c>
      <c r="C9" t="s">
        <v>100</v>
      </c>
      <c r="D9">
        <v>35</v>
      </c>
      <c r="E9" t="s">
        <v>86</v>
      </c>
    </row>
    <row r="10" spans="1:5" ht="12.75">
      <c r="A10" t="s">
        <v>101</v>
      </c>
      <c r="B10" t="s">
        <v>92</v>
      </c>
      <c r="C10" t="s">
        <v>102</v>
      </c>
      <c r="D10">
        <v>2000</v>
      </c>
      <c r="E10" t="s">
        <v>86</v>
      </c>
    </row>
    <row r="11" spans="1:5" ht="12.75">
      <c r="A11" t="s">
        <v>103</v>
      </c>
      <c r="B11" t="s">
        <v>92</v>
      </c>
      <c r="C11" t="s">
        <v>104</v>
      </c>
      <c r="D11">
        <v>24</v>
      </c>
      <c r="E11" t="s">
        <v>107</v>
      </c>
    </row>
    <row r="12" spans="1:5" ht="12.75">
      <c r="A12" t="s">
        <v>105</v>
      </c>
      <c r="B12" t="s">
        <v>90</v>
      </c>
      <c r="C12" t="s">
        <v>106</v>
      </c>
      <c r="D12">
        <v>500</v>
      </c>
      <c r="E12" t="s">
        <v>107</v>
      </c>
    </row>
    <row r="13" spans="1:5" ht="12.75">
      <c r="A13" t="s">
        <v>108</v>
      </c>
      <c r="B13" t="s">
        <v>92</v>
      </c>
      <c r="C13" t="s">
        <v>109</v>
      </c>
      <c r="D13">
        <v>900</v>
      </c>
      <c r="E13" t="s">
        <v>55</v>
      </c>
    </row>
    <row r="14" spans="1:5" ht="12.75">
      <c r="A14" t="s">
        <v>2</v>
      </c>
      <c r="B14" t="s">
        <v>90</v>
      </c>
      <c r="C14" t="s">
        <v>3</v>
      </c>
      <c r="D14">
        <v>2000</v>
      </c>
      <c r="E14" t="s">
        <v>4</v>
      </c>
    </row>
    <row r="15" spans="1:5" ht="12.75">
      <c r="A15" t="s">
        <v>110</v>
      </c>
      <c r="B15" t="s">
        <v>92</v>
      </c>
      <c r="C15" t="s">
        <v>111</v>
      </c>
      <c r="D15">
        <v>500</v>
      </c>
      <c r="E15" t="s">
        <v>96</v>
      </c>
    </row>
    <row r="16" spans="1:5" ht="12.75">
      <c r="A16" t="s">
        <v>110</v>
      </c>
      <c r="B16" t="s">
        <v>90</v>
      </c>
      <c r="C16" t="s">
        <v>112</v>
      </c>
      <c r="D16">
        <v>500</v>
      </c>
      <c r="E16" t="s">
        <v>96</v>
      </c>
    </row>
    <row r="17" spans="1:5" ht="12.75">
      <c r="A17" t="s">
        <v>113</v>
      </c>
      <c r="B17" t="s">
        <v>90</v>
      </c>
      <c r="C17" t="s">
        <v>114</v>
      </c>
      <c r="D17">
        <v>400</v>
      </c>
      <c r="E17" t="s">
        <v>96</v>
      </c>
    </row>
    <row r="18" spans="1:5" ht="12.75">
      <c r="A18" t="s">
        <v>115</v>
      </c>
      <c r="B18" t="s">
        <v>90</v>
      </c>
      <c r="C18" t="s">
        <v>0</v>
      </c>
      <c r="D18">
        <v>800</v>
      </c>
      <c r="E18" t="s">
        <v>1</v>
      </c>
    </row>
    <row r="21" spans="1:4" ht="12.75">
      <c r="A21" t="s">
        <v>5</v>
      </c>
      <c r="B21" t="s">
        <v>6</v>
      </c>
      <c r="C21" t="s">
        <v>7</v>
      </c>
      <c r="D21">
        <v>10</v>
      </c>
    </row>
    <row r="22" spans="1:4" ht="12.75">
      <c r="A22" t="s">
        <v>8</v>
      </c>
      <c r="C22" t="s">
        <v>9</v>
      </c>
      <c r="D22">
        <v>10</v>
      </c>
    </row>
    <row r="23" spans="1:4" ht="12.75">
      <c r="A23" t="s">
        <v>10</v>
      </c>
      <c r="C23" t="s">
        <v>11</v>
      </c>
      <c r="D23">
        <v>57400</v>
      </c>
    </row>
    <row r="24" spans="1:4" ht="12.75">
      <c r="A24" t="s">
        <v>12</v>
      </c>
      <c r="C24" t="s">
        <v>13</v>
      </c>
      <c r="D24">
        <v>10</v>
      </c>
    </row>
    <row r="25" spans="1:4" ht="12.75">
      <c r="A25" t="s">
        <v>14</v>
      </c>
      <c r="C25" t="s">
        <v>95</v>
      </c>
      <c r="D25">
        <v>1</v>
      </c>
    </row>
    <row r="26" spans="1:4" ht="12.75">
      <c r="A26" t="s">
        <v>15</v>
      </c>
      <c r="C26" t="s">
        <v>13</v>
      </c>
      <c r="D26">
        <v>4</v>
      </c>
    </row>
    <row r="27" spans="1:4" ht="12.75">
      <c r="A27" t="s">
        <v>16</v>
      </c>
      <c r="C27" t="s">
        <v>18</v>
      </c>
      <c r="D27">
        <v>2</v>
      </c>
    </row>
    <row r="28" spans="1:4" ht="12.75">
      <c r="A28" t="s">
        <v>17</v>
      </c>
      <c r="C28" t="s">
        <v>19</v>
      </c>
      <c r="D28">
        <v>6000</v>
      </c>
    </row>
    <row r="29" spans="1:4" ht="12.75">
      <c r="A29" t="s">
        <v>72</v>
      </c>
      <c r="C29" t="s">
        <v>73</v>
      </c>
      <c r="D29" s="10" t="s">
        <v>74</v>
      </c>
    </row>
    <row r="30" spans="1:4" ht="12.75">
      <c r="A30" t="s">
        <v>75</v>
      </c>
      <c r="C30" t="s">
        <v>76</v>
      </c>
      <c r="D30">
        <v>1</v>
      </c>
    </row>
    <row r="32" spans="1:3" ht="12.75">
      <c r="A32" t="s">
        <v>53</v>
      </c>
      <c r="C32" t="s">
        <v>54</v>
      </c>
    </row>
  </sheetData>
  <printOptions/>
  <pageMargins left="0.75" right="0.75" top="1" bottom="1" header="0.5" footer="0.5"/>
  <pageSetup fitToHeight="1" fitToWidth="1" orientation="landscape" paperSize="9" scale="7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Poison &amp; Drug Information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Blaine (Jess) Benson</dc:creator>
  <cp:keywords/>
  <dc:description/>
  <cp:lastModifiedBy>Blaine (Jess) Benson</cp:lastModifiedBy>
  <cp:lastPrinted>2004-03-07T14:46:36Z</cp:lastPrinted>
  <dcterms:created xsi:type="dcterms:W3CDTF">2003-03-25T23:35:56Z</dcterms:created>
  <cp:category/>
  <cp:version/>
  <cp:contentType/>
  <cp:contentStatus/>
</cp:coreProperties>
</file>